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firstSheet="19" activeTab="25"/>
  </bookViews>
  <sheets>
    <sheet name="Пушкина 11" sheetId="1" r:id="rId1"/>
    <sheet name="Пушкина 14" sheetId="2" r:id="rId2"/>
    <sheet name="Пушкина 16" sheetId="3" r:id="rId3"/>
    <sheet name="Пушкина 16 а" sheetId="4" r:id="rId4"/>
    <sheet name="Пушкина 18" sheetId="5" r:id="rId5"/>
    <sheet name="Пушкина 18 а" sheetId="6" r:id="rId6"/>
    <sheet name="Пушкина 20" sheetId="7" r:id="rId7"/>
    <sheet name="Пушкина 20 а" sheetId="8" r:id="rId8"/>
    <sheet name="Пушкина 30" sheetId="9" r:id="rId9"/>
    <sheet name="Пушкина 30 а" sheetId="10" r:id="rId10"/>
    <sheet name="Пушкина 30 б" sheetId="11" r:id="rId11"/>
    <sheet name="Пушкина 32" sheetId="12" r:id="rId12"/>
    <sheet name="Пушкина 34" sheetId="13" r:id="rId13"/>
    <sheet name="Пушкина 36" sheetId="14" r:id="rId14"/>
    <sheet name="Пушкина 38" sheetId="15" r:id="rId15"/>
    <sheet name="Пушкина 38 а" sheetId="16" r:id="rId16"/>
    <sheet name="Пушкина 40" sheetId="17" r:id="rId17"/>
    <sheet name="Первомайская 11" sheetId="18" r:id="rId18"/>
    <sheet name="Первомайская 25 а" sheetId="19" r:id="rId19"/>
    <sheet name="Первомайская 27" sheetId="20" r:id="rId20"/>
    <sheet name="Первомайская 52" sheetId="21" r:id="rId21"/>
    <sheet name="Первомайская 54" sheetId="22" r:id="rId22"/>
    <sheet name="Победы 16 б" sheetId="23" r:id="rId23"/>
    <sheet name="Победы 18 а" sheetId="24" r:id="rId24"/>
    <sheet name="Победы 27" sheetId="25" r:id="rId25"/>
    <sheet name="Победы 29" sheetId="26" r:id="rId26"/>
  </sheets>
  <definedNames/>
  <calcPr fullCalcOnLoad="1"/>
</workbook>
</file>

<file path=xl/sharedStrings.xml><?xml version="1.0" encoding="utf-8"?>
<sst xmlns="http://schemas.openxmlformats.org/spreadsheetml/2006/main" count="707" uniqueCount="70">
  <si>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</si>
  <si>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</si>
  <si>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</si>
  <si>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</si>
  <si>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</si>
  <si>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</si>
  <si>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</si>
  <si>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Установка  электросчетчиков (1 шт.)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</si>
  <si>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</si>
  <si>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</si>
  <si>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</si>
  <si>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</si>
  <si>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</si>
  <si>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</si>
  <si>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</si>
  <si>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</si>
  <si>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</si>
  <si>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</si>
  <si>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</si>
  <si>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</si>
  <si>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</si>
  <si>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</si>
  <si>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Итого:</t>
  </si>
  <si>
    <t>Проверка вентканалов -  2 раза в год</t>
  </si>
  <si>
    <t>ППР- сети водопровода</t>
  </si>
  <si>
    <t>Установка  электросчетчиков</t>
  </si>
  <si>
    <t>№ 11 по ул. Пушкина п. Советский за 2011 год</t>
  </si>
  <si>
    <t>№ 14 по ул. Пушкина п. Советский за 2011 год</t>
  </si>
  <si>
    <t>Проверка вентканалов  и дымоходов -  2 раза в год</t>
  </si>
  <si>
    <t>Установка  электросчетчиков (16 шт.)</t>
  </si>
  <si>
    <t>№ 16 по ул. Пушкина п. Советский за 2011 год</t>
  </si>
  <si>
    <t>Проверка вентканалов  -  1 раз в год</t>
  </si>
  <si>
    <t>Установка  электросчетчиков (13 шт.)</t>
  </si>
  <si>
    <t>№ 16 "а"  по ул. Пушкина п. Советский за 2011 год</t>
  </si>
  <si>
    <t>Обслуживание тепловыхузлов (ООО "Инжекомстрой")</t>
  </si>
  <si>
    <t>Установка  электросчетчиков (15 шт.)</t>
  </si>
  <si>
    <t>№ 18  по ул. Пушкина п. Советский за 2011 год</t>
  </si>
  <si>
    <t>Установка  электросчетчиков (20 шт.)</t>
  </si>
  <si>
    <t>№ 18 "а"  по ул. Пушкина п. Советский за 2011 год</t>
  </si>
  <si>
    <t>Установка  электросчетчиков (33 шт.)</t>
  </si>
  <si>
    <t>№ 20  по ул. Пушкина п. Советский за 2011 год</t>
  </si>
  <si>
    <t>Установка  электросчетчиков (3 шт.)</t>
  </si>
  <si>
    <t>№ 20  "а" по ул. Пушкина п. Советский за 2011 год</t>
  </si>
  <si>
    <t>Установка  электросчетчиков (2 шт.)</t>
  </si>
  <si>
    <t>№ 30 по ул. Пушкина п. Советский за 2011 год</t>
  </si>
  <si>
    <t>№ 30 "а"  по ул. Пушкина п. Советский за 2011 год</t>
  </si>
  <si>
    <t>№ 30 "б"  по ул. Пушкина п. Советский за 2011 год</t>
  </si>
  <si>
    <t>№ 32  по ул. Пушкина п. Советский за 2011 год</t>
  </si>
  <si>
    <t>№ 34  по ул. Пушкина п. Советский за 2011 год</t>
  </si>
  <si>
    <t>№ 36  по ул. Пушкина п. Советский за 2011 год</t>
  </si>
  <si>
    <t>Проверка вентканалов и дымоходов  -  4 раза в год</t>
  </si>
  <si>
    <t>№ 38  по ул. Пушкина п. Советский за 2011 год</t>
  </si>
  <si>
    <t>Установка  электросчетчиков (7 шт.)</t>
  </si>
  <si>
    <t>№ 38 "а" по ул. Пушкина п. Советский за 2011 год</t>
  </si>
  <si>
    <t>№ 40 по ул. Пушкина п. Советский за 2011 год</t>
  </si>
  <si>
    <t>Обслуживание тепловых узлов (ООО "Инжекомстрой")</t>
  </si>
  <si>
    <t>Установка  электросчетчиков (8 шт.)</t>
  </si>
  <si>
    <t>№ 11 по ул. Первомайская п. Советский за 2011 год</t>
  </si>
  <si>
    <t>№ 25 "а" по ул. Первомайская п. Советский за 2011 год</t>
  </si>
  <si>
    <t>Устройство контура заземления дома</t>
  </si>
  <si>
    <t>№ 27 по ул. Первомайская п. Советский за 2011 год</t>
  </si>
  <si>
    <t>Проверка вентканалов и дымоходов  -  2 раза в год</t>
  </si>
  <si>
    <t>№ 52 по ул. Первомайская п. Советский за 2011 год</t>
  </si>
  <si>
    <t>№ 54 по ул. Первомайская п. Советский за 2011 год</t>
  </si>
  <si>
    <t>№ 16 "б" по ул. Победы п. Советский за 2011 год</t>
  </si>
  <si>
    <t>Установка  электросчетчиков (11 шт.)</t>
  </si>
  <si>
    <t>№ 18 "а" по ул. Победы п. Советский за 2011 год</t>
  </si>
  <si>
    <t>Установка  электросчетчиков (35 шт.)</t>
  </si>
  <si>
    <t>№ 27 по ул. Победы п. Советский за 2011 год</t>
  </si>
  <si>
    <t>№ 29 по ул. Победы п. Советский 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</si>
</sst>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E3" sqref="E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481.84</f>
        <v>481.84</v>
      </c>
      <c r="D7" s="1"/>
      <c r="E7" s="1"/>
    </row>
    <row r="8" spans="1:5" ht="24.75" customHeight="1">
      <c r="A8" s="3">
        <v>3</v>
      </c>
      <c r="B8" s="5" t="s">
        <v>6</v>
      </c>
      <c r="C8" s="4" t="s">
        <v>10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 t="s">
        <v>10</v>
      </c>
      <c r="D14" s="1"/>
      <c r="E14" s="1"/>
    </row>
    <row r="15" spans="1:5" ht="18.75">
      <c r="A15" s="3">
        <v>10</v>
      </c>
      <c r="B15" s="5" t="s">
        <v>14</v>
      </c>
      <c r="C15" s="4" t="s">
        <v>10</v>
      </c>
      <c r="D15" s="1"/>
      <c r="E15" s="1"/>
    </row>
    <row r="16" spans="1:5" ht="18.75">
      <c r="A16" s="3">
        <v>11</v>
      </c>
      <c r="B16" s="5" t="s">
        <v>15</v>
      </c>
      <c r="C16" s="4">
        <f>3745</f>
        <v>3745</v>
      </c>
      <c r="D16" s="1"/>
      <c r="E16" s="1"/>
    </row>
    <row r="17" spans="1:5" ht="37.5">
      <c r="A17" s="3">
        <v>12</v>
      </c>
      <c r="B17" s="5" t="s">
        <v>16</v>
      </c>
      <c r="C17" s="4" t="s">
        <v>10</v>
      </c>
      <c r="D17" s="1"/>
      <c r="E17" s="1"/>
    </row>
    <row r="18" spans="1:5" ht="18.75">
      <c r="A18" s="3">
        <v>13</v>
      </c>
      <c r="B18" s="5" t="s">
        <v>17</v>
      </c>
      <c r="C18" s="4">
        <f>3405.59</f>
        <v>3405.59</v>
      </c>
      <c r="D18" s="1"/>
      <c r="E18" s="1"/>
    </row>
    <row r="19" spans="1:5" ht="18.75">
      <c r="A19" s="3">
        <v>14</v>
      </c>
      <c r="B19" s="5" t="s">
        <v>18</v>
      </c>
      <c r="C19" s="4">
        <f>2669.43</f>
        <v>2669.43</v>
      </c>
      <c r="D19" s="1"/>
      <c r="E19" s="1"/>
    </row>
    <row r="20" spans="1:5" ht="18.75">
      <c r="A20" s="3">
        <v>15</v>
      </c>
      <c r="B20" s="5" t="s">
        <v>24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f>10423</f>
        <v>10423</v>
      </c>
      <c r="D22" s="1"/>
      <c r="E22" s="1"/>
    </row>
    <row r="23" spans="1:5" ht="37.5">
      <c r="A23" s="3">
        <v>18</v>
      </c>
      <c r="B23" s="5" t="s">
        <v>21</v>
      </c>
      <c r="C23" s="4">
        <f>1294</f>
        <v>1294</v>
      </c>
      <c r="D23" s="1"/>
      <c r="E23" s="1"/>
    </row>
    <row r="24" spans="1:5" ht="18.75">
      <c r="A24" s="3"/>
      <c r="B24" s="6" t="s">
        <v>22</v>
      </c>
      <c r="C24" s="6">
        <f>SUM(C6:C23)</f>
        <v>24871.66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1526.02</f>
        <v>1526.02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43</v>
      </c>
      <c r="C9" s="4">
        <f>226</f>
        <v>226</v>
      </c>
      <c r="D9" s="1"/>
      <c r="E9" s="1"/>
    </row>
    <row r="10" spans="1:5" ht="37.5">
      <c r="A10" s="3">
        <v>5</v>
      </c>
      <c r="B10" s="5" t="s">
        <v>8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816</f>
        <v>816</v>
      </c>
      <c r="D13" s="1"/>
      <c r="E13" s="1"/>
    </row>
    <row r="14" spans="1:5" ht="33" customHeight="1">
      <c r="A14" s="3">
        <v>9</v>
      </c>
      <c r="B14" s="5" t="s">
        <v>13</v>
      </c>
      <c r="C14" s="4">
        <f>8213</f>
        <v>8213</v>
      </c>
      <c r="D14" s="1"/>
      <c r="E14" s="1"/>
    </row>
    <row r="15" spans="1:5" ht="18.75">
      <c r="A15" s="3">
        <v>10</v>
      </c>
      <c r="B15" s="5" t="s">
        <v>14</v>
      </c>
      <c r="C15" s="4">
        <f>1860.82</f>
        <v>1860.82</v>
      </c>
      <c r="D15" s="1"/>
      <c r="E15" s="1"/>
    </row>
    <row r="16" spans="1:5" ht="18.75">
      <c r="A16" s="3">
        <v>11</v>
      </c>
      <c r="B16" s="5" t="s">
        <v>15</v>
      </c>
      <c r="C16" s="4">
        <f>14037</f>
        <v>14037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24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39066</f>
        <v>39066</v>
      </c>
      <c r="D22" s="1"/>
      <c r="E22" s="1"/>
    </row>
    <row r="23" spans="1:5" ht="37.5">
      <c r="A23" s="3">
        <v>18</v>
      </c>
      <c r="B23" s="5" t="s">
        <v>21</v>
      </c>
      <c r="C23" s="4">
        <f>4850</f>
        <v>4850</v>
      </c>
      <c r="D23" s="1"/>
      <c r="E23" s="1"/>
    </row>
    <row r="24" spans="1:5" ht="18.75">
      <c r="A24" s="3"/>
      <c r="B24" s="6" t="s">
        <v>22</v>
      </c>
      <c r="C24" s="6">
        <f>SUM(C6:C23)</f>
        <v>97717.23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1530.43</f>
        <v>1530.43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1487</f>
        <v>1487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702</f>
        <v>702</v>
      </c>
      <c r="D13" s="1"/>
      <c r="E13" s="1"/>
    </row>
    <row r="14" spans="1:5" ht="33" customHeight="1">
      <c r="A14" s="3">
        <v>9</v>
      </c>
      <c r="B14" s="5" t="s">
        <v>13</v>
      </c>
      <c r="C14" s="4">
        <f>8539</f>
        <v>8539</v>
      </c>
      <c r="D14" s="1"/>
      <c r="E14" s="1"/>
    </row>
    <row r="15" spans="1:5" ht="18.75">
      <c r="A15" s="3">
        <v>10</v>
      </c>
      <c r="B15" s="5" t="s">
        <v>14</v>
      </c>
      <c r="C15" s="4">
        <f>2561.63</f>
        <v>2561.63</v>
      </c>
      <c r="D15" s="1"/>
      <c r="E15" s="1"/>
    </row>
    <row r="16" spans="1:5" ht="18.75">
      <c r="A16" s="3">
        <v>11</v>
      </c>
      <c r="B16" s="5" t="s">
        <v>15</v>
      </c>
      <c r="C16" s="4">
        <f>14096</f>
        <v>14096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24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39231</f>
        <v>39231</v>
      </c>
      <c r="D22" s="1"/>
      <c r="E22" s="1"/>
    </row>
    <row r="23" spans="1:5" ht="37.5">
      <c r="A23" s="3">
        <v>18</v>
      </c>
      <c r="B23" s="5" t="s">
        <v>21</v>
      </c>
      <c r="C23" s="4">
        <f>4870</f>
        <v>4870</v>
      </c>
      <c r="D23" s="1"/>
      <c r="E23" s="1"/>
    </row>
    <row r="24" spans="1:5" ht="18.75">
      <c r="A24" s="3"/>
      <c r="B24" s="6" t="s">
        <v>22</v>
      </c>
      <c r="C24" s="6">
        <f>SUM(C6:C23)</f>
        <v>100139.45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3577.85</f>
        <v>3577.85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572</f>
        <v>572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11269</f>
        <v>11269</v>
      </c>
      <c r="D14" s="1"/>
      <c r="E14" s="1"/>
    </row>
    <row r="15" spans="1:5" ht="18.75">
      <c r="A15" s="3">
        <v>10</v>
      </c>
      <c r="B15" s="5" t="s">
        <v>14</v>
      </c>
      <c r="C15" s="4">
        <f>8461.77</f>
        <v>8461.77</v>
      </c>
      <c r="D15" s="1"/>
      <c r="E15" s="1"/>
    </row>
    <row r="16" spans="1:5" ht="18.75">
      <c r="A16" s="3">
        <v>11</v>
      </c>
      <c r="B16" s="5" t="s">
        <v>15</v>
      </c>
      <c r="C16" s="4">
        <f>30765</f>
        <v>30765</v>
      </c>
      <c r="D16" s="1"/>
      <c r="E16" s="1"/>
    </row>
    <row r="17" spans="1:5" ht="37.5">
      <c r="A17" s="3">
        <v>12</v>
      </c>
      <c r="B17" s="5" t="s">
        <v>16</v>
      </c>
      <c r="C17" s="4">
        <f>9881.36</f>
        <v>9881.36</v>
      </c>
      <c r="D17" s="1"/>
      <c r="E17" s="1"/>
    </row>
    <row r="18" spans="1:5" ht="18.75">
      <c r="A18" s="3">
        <v>13</v>
      </c>
      <c r="B18" s="5" t="s">
        <v>17</v>
      </c>
      <c r="C18" s="4">
        <f>10216.77</f>
        <v>10216.77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24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19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20</v>
      </c>
      <c r="C22" s="4">
        <f>85621</f>
        <v>85621</v>
      </c>
      <c r="D22" s="1"/>
      <c r="E22" s="1"/>
    </row>
    <row r="23" spans="1:5" ht="37.5">
      <c r="A23" s="3">
        <v>18</v>
      </c>
      <c r="B23" s="5" t="s">
        <v>21</v>
      </c>
      <c r="C23" s="4">
        <f>10629</f>
        <v>10629</v>
      </c>
      <c r="D23" s="1"/>
      <c r="E23" s="1"/>
    </row>
    <row r="24" spans="1:5" ht="18.75">
      <c r="A24" s="3"/>
      <c r="B24" s="6" t="s">
        <v>22</v>
      </c>
      <c r="C24" s="6">
        <f>SUM(C6:C23)</f>
        <v>192030.71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2832.59</f>
        <v>2832.59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11881</f>
        <v>11881</v>
      </c>
      <c r="D14" s="1"/>
      <c r="E14" s="1"/>
    </row>
    <row r="15" spans="1:5" ht="18.75">
      <c r="A15" s="3">
        <v>10</v>
      </c>
      <c r="B15" s="5" t="s">
        <v>14</v>
      </c>
      <c r="C15" s="4">
        <f>2849.79</f>
        <v>2849.79</v>
      </c>
      <c r="D15" s="1"/>
      <c r="E15" s="1"/>
    </row>
    <row r="16" spans="1:5" ht="18.75">
      <c r="A16" s="3">
        <v>11</v>
      </c>
      <c r="B16" s="5" t="s">
        <v>15</v>
      </c>
      <c r="C16" s="4">
        <f>24469</f>
        <v>24469</v>
      </c>
      <c r="D16" s="1"/>
      <c r="E16" s="1"/>
    </row>
    <row r="17" spans="1:5" ht="37.5">
      <c r="A17" s="3">
        <v>12</v>
      </c>
      <c r="B17" s="5" t="s">
        <v>16</v>
      </c>
      <c r="C17" s="4">
        <f>7410.99</f>
        <v>7410.99</v>
      </c>
      <c r="D17" s="1"/>
      <c r="E17" s="1"/>
    </row>
    <row r="18" spans="1:5" ht="18.75">
      <c r="A18" s="3">
        <v>13</v>
      </c>
      <c r="B18" s="5" t="s">
        <v>17</v>
      </c>
      <c r="C18" s="4">
        <f>10216.77</f>
        <v>10216.77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24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19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20</v>
      </c>
      <c r="C22" s="4">
        <f>68100</f>
        <v>68100</v>
      </c>
      <c r="D22" s="1"/>
      <c r="E22" s="1"/>
    </row>
    <row r="23" spans="1:5" ht="37.5">
      <c r="A23" s="3">
        <v>18</v>
      </c>
      <c r="B23" s="5" t="s">
        <v>21</v>
      </c>
      <c r="C23" s="4">
        <f>8454</f>
        <v>8454</v>
      </c>
      <c r="D23" s="1"/>
      <c r="E23" s="1"/>
    </row>
    <row r="24" spans="1:5" ht="18.75">
      <c r="A24" s="3"/>
      <c r="B24" s="6" t="s">
        <v>22</v>
      </c>
      <c r="C24" s="6">
        <f>SUM(C6:C23)</f>
        <v>158124.69999999998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50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4811.14</f>
        <v>4811.14</v>
      </c>
      <c r="D7" s="1"/>
      <c r="E7" s="1"/>
    </row>
    <row r="8" spans="1:5" ht="24.75" customHeight="1">
      <c r="A8" s="3">
        <v>3</v>
      </c>
      <c r="B8" s="5" t="s">
        <v>6</v>
      </c>
      <c r="C8" s="4">
        <f>3474</f>
        <v>3474</v>
      </c>
      <c r="D8" s="1"/>
      <c r="E8" s="1"/>
    </row>
    <row r="9" spans="1:5" ht="23.25" customHeight="1">
      <c r="A9" s="3">
        <v>4</v>
      </c>
      <c r="B9" s="5" t="s">
        <v>43</v>
      </c>
      <c r="C9" s="4">
        <f>226</f>
        <v>226</v>
      </c>
      <c r="D9" s="1"/>
      <c r="E9" s="1"/>
    </row>
    <row r="10" spans="1:5" ht="37.5">
      <c r="A10" s="3">
        <v>5</v>
      </c>
      <c r="B10" s="5" t="s">
        <v>8</v>
      </c>
      <c r="C10" s="4">
        <f>1435.2</f>
        <v>1435.2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867</f>
        <v>867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2615</f>
        <v>2615</v>
      </c>
      <c r="D13" s="1"/>
      <c r="E13" s="1"/>
    </row>
    <row r="14" spans="1:5" ht="33" customHeight="1">
      <c r="A14" s="3">
        <v>9</v>
      </c>
      <c r="B14" s="5" t="s">
        <v>13</v>
      </c>
      <c r="C14" s="4">
        <f>8789</f>
        <v>8789</v>
      </c>
      <c r="D14" s="1"/>
      <c r="E14" s="1"/>
    </row>
    <row r="15" spans="1:5" ht="18.75">
      <c r="A15" s="3">
        <v>10</v>
      </c>
      <c r="B15" s="5" t="s">
        <v>14</v>
      </c>
      <c r="C15" s="4">
        <f>4245.75</f>
        <v>4245.75</v>
      </c>
      <c r="D15" s="1"/>
      <c r="E15" s="1"/>
    </row>
    <row r="16" spans="1:5" ht="18.75">
      <c r="A16" s="3">
        <v>11</v>
      </c>
      <c r="B16" s="5" t="s">
        <v>15</v>
      </c>
      <c r="C16" s="4">
        <f>38328</f>
        <v>38328</v>
      </c>
      <c r="D16" s="1"/>
      <c r="E16" s="1"/>
    </row>
    <row r="17" spans="1:5" ht="37.5">
      <c r="A17" s="3">
        <v>12</v>
      </c>
      <c r="B17" s="5" t="s">
        <v>16</v>
      </c>
      <c r="C17" s="4">
        <f>9881.36</f>
        <v>9881.36</v>
      </c>
      <c r="D17" s="1"/>
      <c r="E17" s="1"/>
    </row>
    <row r="18" spans="1:5" ht="18.75">
      <c r="A18" s="3">
        <v>13</v>
      </c>
      <c r="B18" s="5" t="s">
        <v>17</v>
      </c>
      <c r="C18" s="4">
        <f>10216.77</f>
        <v>10216.77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24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19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20</v>
      </c>
      <c r="C22" s="4">
        <f>106669</f>
        <v>106669</v>
      </c>
      <c r="D22" s="1"/>
      <c r="E22" s="1"/>
    </row>
    <row r="23" spans="1:5" ht="37.5">
      <c r="A23" s="3">
        <v>18</v>
      </c>
      <c r="B23" s="5" t="s">
        <v>21</v>
      </c>
      <c r="C23" s="4">
        <f>13242</f>
        <v>13242</v>
      </c>
      <c r="D23" s="1"/>
      <c r="E23" s="1"/>
    </row>
    <row r="24" spans="1:5" ht="18.75">
      <c r="A24" s="3"/>
      <c r="B24" s="6" t="s">
        <v>22</v>
      </c>
      <c r="C24" s="6">
        <f>SUM(C6:C23)</f>
        <v>232255.58000000002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1589.65</f>
        <v>1589.65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52</v>
      </c>
      <c r="C9" s="4">
        <f>791</f>
        <v>791</v>
      </c>
      <c r="D9" s="1"/>
      <c r="E9" s="1"/>
    </row>
    <row r="10" spans="1:5" ht="37.5">
      <c r="A10" s="3">
        <v>5</v>
      </c>
      <c r="B10" s="5" t="s">
        <v>8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3873</f>
        <v>3873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1074</f>
        <v>1074</v>
      </c>
      <c r="D13" s="1"/>
      <c r="E13" s="1"/>
    </row>
    <row r="14" spans="1:5" ht="33" customHeight="1">
      <c r="A14" s="3">
        <v>9</v>
      </c>
      <c r="B14" s="5" t="s">
        <v>13</v>
      </c>
      <c r="C14" s="4">
        <f>3480</f>
        <v>3480</v>
      </c>
      <c r="D14" s="1"/>
      <c r="E14" s="1"/>
    </row>
    <row r="15" spans="1:5" ht="18.75">
      <c r="A15" s="3">
        <v>10</v>
      </c>
      <c r="B15" s="5" t="s">
        <v>14</v>
      </c>
      <c r="C15" s="4">
        <f>4108.82</f>
        <v>4108.82</v>
      </c>
      <c r="D15" s="1"/>
      <c r="E15" s="1"/>
    </row>
    <row r="16" spans="1:5" ht="18.75">
      <c r="A16" s="3">
        <v>11</v>
      </c>
      <c r="B16" s="5" t="s">
        <v>15</v>
      </c>
      <c r="C16" s="4">
        <f>14691</f>
        <v>14691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24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40886</f>
        <v>40886</v>
      </c>
      <c r="D22" s="1"/>
      <c r="E22" s="1"/>
    </row>
    <row r="23" spans="1:5" ht="37.5">
      <c r="A23" s="3">
        <v>18</v>
      </c>
      <c r="B23" s="5" t="s">
        <v>21</v>
      </c>
      <c r="C23" s="4">
        <f>5076</f>
        <v>5076</v>
      </c>
      <c r="D23" s="1"/>
      <c r="E23" s="1"/>
    </row>
    <row r="24" spans="1:5" ht="18.75">
      <c r="A24" s="3"/>
      <c r="B24" s="6" t="s">
        <v>22</v>
      </c>
      <c r="C24" s="6">
        <f>SUM(C6:C23)</f>
        <v>104463.37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1582.71</f>
        <v>1582.71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2783</f>
        <v>2783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4216</f>
        <v>4216</v>
      </c>
      <c r="D13" s="1"/>
      <c r="E13" s="1"/>
    </row>
    <row r="14" spans="1:5" ht="33" customHeight="1">
      <c r="A14" s="3">
        <v>9</v>
      </c>
      <c r="B14" s="5" t="s">
        <v>13</v>
      </c>
      <c r="C14" s="4">
        <f>10543</f>
        <v>10543</v>
      </c>
      <c r="D14" s="1"/>
      <c r="E14" s="1"/>
    </row>
    <row r="15" spans="1:5" ht="18.75">
      <c r="A15" s="3">
        <v>10</v>
      </c>
      <c r="B15" s="5" t="s">
        <v>14</v>
      </c>
      <c r="C15" s="4">
        <f>14372</f>
        <v>14372</v>
      </c>
      <c r="D15" s="1"/>
      <c r="E15" s="1"/>
    </row>
    <row r="16" spans="1:5" ht="18.75">
      <c r="A16" s="3">
        <v>11</v>
      </c>
      <c r="B16" s="5" t="s">
        <v>15</v>
      </c>
      <c r="C16" s="4">
        <f>8617.21</f>
        <v>8617.21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24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40666</f>
        <v>40666</v>
      </c>
      <c r="D22" s="1"/>
      <c r="E22" s="1"/>
    </row>
    <row r="23" spans="1:5" ht="37.5">
      <c r="A23" s="3">
        <v>18</v>
      </c>
      <c r="B23" s="5" t="s">
        <v>21</v>
      </c>
      <c r="C23" s="4">
        <f>5048</f>
        <v>5048</v>
      </c>
      <c r="D23" s="1"/>
      <c r="E23" s="1"/>
    </row>
    <row r="24" spans="1:5" ht="18.75">
      <c r="A24" s="3"/>
      <c r="B24" s="6" t="s">
        <v>22</v>
      </c>
      <c r="C24" s="6">
        <f>SUM(C6:C23)</f>
        <v>116834.81999999998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1935.29</f>
        <v>1935.29</v>
      </c>
      <c r="D7" s="1"/>
      <c r="E7" s="1"/>
    </row>
    <row r="8" spans="1:5" ht="24.75" customHeight="1">
      <c r="A8" s="3">
        <v>3</v>
      </c>
      <c r="B8" s="5" t="s">
        <v>6</v>
      </c>
      <c r="C8" s="4">
        <f>3574</f>
        <v>3574</v>
      </c>
      <c r="D8" s="1"/>
      <c r="E8" s="1"/>
    </row>
    <row r="9" spans="1:5" ht="23.25" customHeight="1">
      <c r="A9" s="3">
        <v>4</v>
      </c>
      <c r="B9" s="5" t="s">
        <v>56</v>
      </c>
      <c r="C9" s="4">
        <f>904</f>
        <v>904</v>
      </c>
      <c r="D9" s="1"/>
      <c r="E9" s="1"/>
    </row>
    <row r="10" spans="1:5" ht="37.5">
      <c r="A10" s="3">
        <v>5</v>
      </c>
      <c r="B10" s="5" t="s">
        <v>8</v>
      </c>
      <c r="C10" s="4">
        <f>748.8</f>
        <v>748.8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2624</f>
        <v>2624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283</f>
        <v>283</v>
      </c>
      <c r="D13" s="1"/>
      <c r="E13" s="1"/>
    </row>
    <row r="14" spans="1:5" ht="33" customHeight="1">
      <c r="A14" s="3">
        <v>9</v>
      </c>
      <c r="B14" s="5" t="s">
        <v>13</v>
      </c>
      <c r="C14" s="4">
        <f>4793</f>
        <v>4793</v>
      </c>
      <c r="D14" s="1"/>
      <c r="E14" s="1"/>
    </row>
    <row r="15" spans="1:5" ht="18.75">
      <c r="A15" s="3">
        <v>10</v>
      </c>
      <c r="B15" s="5" t="s">
        <v>14</v>
      </c>
      <c r="C15" s="4">
        <f>2903.68</f>
        <v>2903.68</v>
      </c>
      <c r="D15" s="1"/>
      <c r="E15" s="1"/>
    </row>
    <row r="16" spans="1:5" ht="18.75">
      <c r="A16" s="3">
        <v>11</v>
      </c>
      <c r="B16" s="5" t="s">
        <v>15</v>
      </c>
      <c r="C16" s="4">
        <f>19902</f>
        <v>19902</v>
      </c>
      <c r="D16" s="1"/>
      <c r="E16" s="1"/>
    </row>
    <row r="17" spans="1:5" ht="37.5">
      <c r="A17" s="3">
        <v>12</v>
      </c>
      <c r="B17" s="5" t="s">
        <v>16</v>
      </c>
      <c r="C17" s="4">
        <f>9881.36</f>
        <v>9881.36</v>
      </c>
      <c r="D17" s="1"/>
      <c r="E17" s="1"/>
    </row>
    <row r="18" spans="1:5" ht="37.5">
      <c r="A18" s="3">
        <v>13</v>
      </c>
      <c r="B18" s="5" t="s">
        <v>55</v>
      </c>
      <c r="C18" s="4">
        <f>14718.45</f>
        <v>14718.45</v>
      </c>
      <c r="D18" s="1"/>
      <c r="E18" s="1"/>
    </row>
    <row r="19" spans="1:5" ht="18.75">
      <c r="A19" s="3">
        <v>14</v>
      </c>
      <c r="B19" s="5" t="s">
        <v>17</v>
      </c>
      <c r="C19" s="4">
        <f>10216.77</f>
        <v>10216.77</v>
      </c>
      <c r="D19" s="1"/>
      <c r="E19" s="1"/>
    </row>
    <row r="20" spans="1:5" ht="18.75">
      <c r="A20" s="3">
        <v>15</v>
      </c>
      <c r="B20" s="5" t="s">
        <v>18</v>
      </c>
      <c r="C20" s="4">
        <f>5338.86</f>
        <v>5338.86</v>
      </c>
      <c r="D20" s="1"/>
      <c r="E20" s="1"/>
    </row>
    <row r="21" spans="1:5" ht="18.75">
      <c r="A21" s="3">
        <v>16</v>
      </c>
      <c r="B21" s="5" t="s">
        <v>24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19</v>
      </c>
      <c r="C22" s="4">
        <f>4004.15</f>
        <v>4004.15</v>
      </c>
      <c r="D22" s="1"/>
      <c r="E22" s="1"/>
    </row>
    <row r="23" spans="1:5" ht="18.75">
      <c r="A23" s="3">
        <v>18</v>
      </c>
      <c r="B23" s="5" t="s">
        <v>20</v>
      </c>
      <c r="C23" s="4">
        <f>55387</f>
        <v>55387</v>
      </c>
      <c r="D23" s="1"/>
      <c r="E23" s="1"/>
    </row>
    <row r="24" spans="1:5" ht="37.5">
      <c r="A24" s="3">
        <v>19</v>
      </c>
      <c r="B24" s="5" t="s">
        <v>21</v>
      </c>
      <c r="C24" s="4">
        <f>6876</f>
        <v>6876</v>
      </c>
      <c r="D24" s="1"/>
      <c r="E24" s="1"/>
    </row>
    <row r="25" spans="1:5" ht="18.75">
      <c r="A25" s="3"/>
      <c r="B25" s="6" t="s">
        <v>22</v>
      </c>
      <c r="C25" s="6">
        <f>SUM(C6:C24)</f>
        <v>153644.31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589.66</f>
        <v>589.66</v>
      </c>
      <c r="D7" s="1"/>
      <c r="E7" s="1"/>
    </row>
    <row r="8" spans="1:5" ht="24.75" customHeight="1">
      <c r="A8" s="3">
        <v>3</v>
      </c>
      <c r="B8" s="5" t="s">
        <v>6</v>
      </c>
      <c r="C8" s="4" t="s">
        <v>10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247</f>
        <v>247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1391</f>
        <v>1391</v>
      </c>
      <c r="D13" s="1"/>
      <c r="E13" s="1"/>
    </row>
    <row r="14" spans="1:5" ht="33" customHeight="1">
      <c r="A14" s="3">
        <v>9</v>
      </c>
      <c r="B14" s="5" t="s">
        <v>13</v>
      </c>
      <c r="C14" s="4" t="s">
        <v>10</v>
      </c>
      <c r="D14" s="1"/>
      <c r="E14" s="1"/>
    </row>
    <row r="15" spans="1:5" ht="18.75">
      <c r="A15" s="3">
        <v>10</v>
      </c>
      <c r="B15" s="5" t="s">
        <v>14</v>
      </c>
      <c r="C15" s="4">
        <f>2145.04</f>
        <v>2145.04</v>
      </c>
      <c r="D15" s="1"/>
      <c r="E15" s="1"/>
    </row>
    <row r="16" spans="1:5" ht="18.75">
      <c r="A16" s="3">
        <v>11</v>
      </c>
      <c r="B16" s="5" t="s">
        <v>15</v>
      </c>
      <c r="C16" s="4">
        <f>4741</f>
        <v>4741</v>
      </c>
      <c r="D16" s="1"/>
      <c r="E16" s="1"/>
    </row>
    <row r="17" spans="1:5" ht="37.5">
      <c r="A17" s="3">
        <v>12</v>
      </c>
      <c r="B17" s="5" t="s">
        <v>16</v>
      </c>
      <c r="C17" s="4" t="s">
        <v>10</v>
      </c>
      <c r="D17" s="1"/>
      <c r="E17" s="1"/>
    </row>
    <row r="18" spans="1:5" ht="18.75">
      <c r="A18" s="3">
        <v>13</v>
      </c>
      <c r="B18" s="5" t="s">
        <v>17</v>
      </c>
      <c r="C18" s="4">
        <f>3405.59</f>
        <v>3405.59</v>
      </c>
      <c r="D18" s="1"/>
      <c r="E18" s="1"/>
    </row>
    <row r="19" spans="1:5" ht="18.75">
      <c r="A19" s="3">
        <v>14</v>
      </c>
      <c r="B19" s="5" t="s">
        <v>18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24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f>13195</f>
        <v>13195</v>
      </c>
      <c r="D22" s="1"/>
      <c r="E22" s="1"/>
    </row>
    <row r="23" spans="1:5" ht="37.5">
      <c r="A23" s="3">
        <v>18</v>
      </c>
      <c r="B23" s="5" t="s">
        <v>21</v>
      </c>
      <c r="C23" s="4">
        <f>1638</f>
        <v>1638</v>
      </c>
      <c r="D23" s="1"/>
      <c r="E23" s="1"/>
    </row>
    <row r="24" spans="1:5" ht="18.75">
      <c r="A24" s="3"/>
      <c r="B24" s="6" t="s">
        <v>22</v>
      </c>
      <c r="C24" s="6">
        <f>SUM(C6:C23)</f>
        <v>34209.240000000005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50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1841.85</f>
        <v>1841.85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530.4</f>
        <v>530.4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1757</f>
        <v>1757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2729</f>
        <v>2729</v>
      </c>
      <c r="D13" s="1"/>
      <c r="E13" s="1"/>
    </row>
    <row r="14" spans="1:5" ht="33" customHeight="1">
      <c r="A14" s="3">
        <v>9</v>
      </c>
      <c r="B14" s="5" t="s">
        <v>13</v>
      </c>
      <c r="C14" s="4">
        <f>5518</f>
        <v>5518</v>
      </c>
      <c r="D14" s="1"/>
      <c r="E14" s="1"/>
    </row>
    <row r="15" spans="1:5" ht="18.75">
      <c r="A15" s="3">
        <v>10</v>
      </c>
      <c r="B15" s="5" t="s">
        <v>14</v>
      </c>
      <c r="C15" s="4">
        <f>4234.22</f>
        <v>4234.22</v>
      </c>
      <c r="D15" s="1"/>
      <c r="E15" s="1"/>
    </row>
    <row r="16" spans="1:5" ht="18.75">
      <c r="A16" s="3">
        <v>11</v>
      </c>
      <c r="B16" s="5" t="s">
        <v>15</v>
      </c>
      <c r="C16" s="4">
        <f>16801</f>
        <v>16801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59</v>
      </c>
      <c r="C18" s="4">
        <f>7043</f>
        <v>7043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24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46760</f>
        <v>46760</v>
      </c>
      <c r="D23" s="1"/>
      <c r="E23" s="1"/>
    </row>
    <row r="24" spans="1:5" ht="37.5">
      <c r="A24" s="3">
        <v>19</v>
      </c>
      <c r="B24" s="5" t="s">
        <v>21</v>
      </c>
      <c r="C24" s="4">
        <f>5804</f>
        <v>5804</v>
      </c>
      <c r="D24" s="1"/>
      <c r="E24" s="1"/>
    </row>
    <row r="25" spans="1:5" ht="18.75">
      <c r="A25" s="3"/>
      <c r="B25" s="6" t="s">
        <v>22</v>
      </c>
      <c r="C25" s="6">
        <f>SUM(C6:C24)</f>
        <v>129867.41999999998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28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1811.19</f>
        <v>1811.19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29</v>
      </c>
      <c r="C9" s="4">
        <f>1808</f>
        <v>1808</v>
      </c>
      <c r="D9" s="1"/>
      <c r="E9" s="1"/>
    </row>
    <row r="10" spans="1:5" ht="37.5">
      <c r="A10" s="3">
        <v>5</v>
      </c>
      <c r="B10" s="5" t="s">
        <v>8</v>
      </c>
      <c r="C10" s="4">
        <f>312</f>
        <v>312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1432</f>
        <v>1432</v>
      </c>
      <c r="D14" s="1"/>
      <c r="E14" s="1"/>
    </row>
    <row r="15" spans="1:5" ht="18.75">
      <c r="A15" s="3">
        <v>10</v>
      </c>
      <c r="B15" s="5" t="s">
        <v>14</v>
      </c>
      <c r="C15" s="4">
        <f>4038.87</f>
        <v>4038.87</v>
      </c>
      <c r="D15" s="1"/>
      <c r="E15" s="1"/>
    </row>
    <row r="16" spans="1:5" ht="18.75">
      <c r="A16" s="3">
        <v>11</v>
      </c>
      <c r="B16" s="5" t="s">
        <v>15</v>
      </c>
      <c r="C16" s="4">
        <f>16565</f>
        <v>16565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2669.43</f>
        <v>2669.43</v>
      </c>
      <c r="D19" s="1"/>
      <c r="E19" s="1"/>
    </row>
    <row r="20" spans="1:5" ht="18.75">
      <c r="A20" s="3">
        <v>15</v>
      </c>
      <c r="B20" s="5" t="s">
        <v>24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46100</f>
        <v>46100</v>
      </c>
      <c r="D22" s="1"/>
      <c r="E22" s="1"/>
    </row>
    <row r="23" spans="1:5" ht="37.5">
      <c r="A23" s="3">
        <v>18</v>
      </c>
      <c r="B23" s="5" t="s">
        <v>21</v>
      </c>
      <c r="C23" s="4">
        <f>5723</f>
        <v>5723</v>
      </c>
      <c r="D23" s="1"/>
      <c r="E23" s="1"/>
    </row>
    <row r="24" spans="1:5" ht="18.75">
      <c r="A24" s="3"/>
      <c r="B24" s="6" t="s">
        <v>22</v>
      </c>
      <c r="C24" s="6">
        <f>SUM(C6:C23)</f>
        <v>105993.73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61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1669.44</f>
        <v>1669.44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5264</f>
        <v>5264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172</f>
        <v>172</v>
      </c>
      <c r="D13" s="1"/>
      <c r="E13" s="1"/>
    </row>
    <row r="14" spans="1:5" ht="33" customHeight="1">
      <c r="A14" s="3">
        <v>9</v>
      </c>
      <c r="B14" s="5" t="s">
        <v>13</v>
      </c>
      <c r="C14" s="4">
        <f>1897</f>
        <v>1897</v>
      </c>
      <c r="D14" s="1"/>
      <c r="E14" s="1"/>
    </row>
    <row r="15" spans="1:5" ht="18.75">
      <c r="A15" s="3">
        <v>10</v>
      </c>
      <c r="B15" s="5" t="s">
        <v>14</v>
      </c>
      <c r="C15" s="4">
        <f>1342.47</f>
        <v>1342.47</v>
      </c>
      <c r="D15" s="1"/>
      <c r="E15" s="1"/>
    </row>
    <row r="16" spans="1:5" ht="18.75">
      <c r="A16" s="3">
        <v>11</v>
      </c>
      <c r="B16" s="5" t="s">
        <v>15</v>
      </c>
      <c r="C16" s="4">
        <f>14954</f>
        <v>14954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24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14957</f>
        <v>14957</v>
      </c>
      <c r="D22" s="1"/>
      <c r="E22" s="1"/>
    </row>
    <row r="23" spans="1:5" ht="37.5">
      <c r="A23" s="3">
        <v>18</v>
      </c>
      <c r="B23" s="5" t="s">
        <v>21</v>
      </c>
      <c r="C23" s="4">
        <f>5166</f>
        <v>5166</v>
      </c>
      <c r="D23" s="1"/>
      <c r="E23" s="1"/>
    </row>
    <row r="24" spans="1:5" ht="18.75">
      <c r="A24" s="3"/>
      <c r="B24" s="6" t="s">
        <v>22</v>
      </c>
      <c r="C24" s="6">
        <f>SUM(C6:C23)</f>
        <v>76103.1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50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548.29</f>
        <v>548.29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978</f>
        <v>978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62</f>
        <v>62</v>
      </c>
      <c r="D14" s="1"/>
      <c r="E14" s="1"/>
    </row>
    <row r="15" spans="1:5" ht="18.75">
      <c r="A15" s="3">
        <v>10</v>
      </c>
      <c r="B15" s="5" t="s">
        <v>14</v>
      </c>
      <c r="C15" s="4" t="s">
        <v>10</v>
      </c>
      <c r="D15" s="1"/>
      <c r="E15" s="1"/>
    </row>
    <row r="16" spans="1:5" ht="18.75">
      <c r="A16" s="3">
        <v>11</v>
      </c>
      <c r="B16" s="5" t="s">
        <v>15</v>
      </c>
      <c r="C16" s="4">
        <f>4058</f>
        <v>4058</v>
      </c>
      <c r="D16" s="1"/>
      <c r="E16" s="1"/>
    </row>
    <row r="17" spans="1:5" ht="37.5">
      <c r="A17" s="3">
        <v>12</v>
      </c>
      <c r="B17" s="5" t="s">
        <v>16</v>
      </c>
      <c r="C17" s="4" t="s">
        <v>10</v>
      </c>
      <c r="D17" s="1"/>
      <c r="E17" s="1"/>
    </row>
    <row r="18" spans="1:5" ht="18.75">
      <c r="A18" s="3">
        <v>13</v>
      </c>
      <c r="B18" s="5" t="s">
        <v>17</v>
      </c>
      <c r="C18" s="4">
        <f>3405.59</f>
        <v>3405.59</v>
      </c>
      <c r="D18" s="1"/>
      <c r="E18" s="1"/>
    </row>
    <row r="19" spans="1:5" ht="18.75">
      <c r="A19" s="3">
        <v>14</v>
      </c>
      <c r="B19" s="5" t="s">
        <v>18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24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 t="s">
        <v>10</v>
      </c>
      <c r="D22" s="1"/>
      <c r="E22" s="1"/>
    </row>
    <row r="23" spans="1:5" ht="37.5">
      <c r="A23" s="3">
        <v>18</v>
      </c>
      <c r="B23" s="5" t="s">
        <v>21</v>
      </c>
      <c r="C23" s="4">
        <f>1402</f>
        <v>1402</v>
      </c>
      <c r="D23" s="1"/>
      <c r="E23" s="1"/>
    </row>
    <row r="24" spans="1:5" ht="18.75">
      <c r="A24" s="3"/>
      <c r="B24" s="6" t="s">
        <v>22</v>
      </c>
      <c r="C24" s="6">
        <f>SUM(C6:C23)</f>
        <v>24267.06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50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1002.72</f>
        <v>1002.72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41</v>
      </c>
      <c r="C9" s="4">
        <f>339</f>
        <v>339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1264</f>
        <v>1264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209</f>
        <v>209</v>
      </c>
      <c r="D14" s="1"/>
      <c r="E14" s="1"/>
    </row>
    <row r="15" spans="1:5" ht="18.75">
      <c r="A15" s="3">
        <v>10</v>
      </c>
      <c r="B15" s="5" t="s">
        <v>14</v>
      </c>
      <c r="C15" s="4">
        <f>17.82</f>
        <v>17.82</v>
      </c>
      <c r="D15" s="1"/>
      <c r="E15" s="1"/>
    </row>
    <row r="16" spans="1:5" ht="18.75">
      <c r="A16" s="3">
        <v>11</v>
      </c>
      <c r="B16" s="5" t="s">
        <v>15</v>
      </c>
      <c r="C16" s="4">
        <f>7097</f>
        <v>7097</v>
      </c>
      <c r="D16" s="1"/>
      <c r="E16" s="1"/>
    </row>
    <row r="17" spans="1:5" ht="37.5">
      <c r="A17" s="3">
        <v>12</v>
      </c>
      <c r="B17" s="5" t="s">
        <v>16</v>
      </c>
      <c r="C17" s="4" t="s">
        <v>10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24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f>22006</f>
        <v>22006</v>
      </c>
      <c r="D22" s="1"/>
      <c r="E22" s="1"/>
    </row>
    <row r="23" spans="1:5" ht="37.5">
      <c r="A23" s="3">
        <v>18</v>
      </c>
      <c r="B23" s="5" t="s">
        <v>21</v>
      </c>
      <c r="C23" s="4">
        <f>2732</f>
        <v>2732</v>
      </c>
      <c r="D23" s="1"/>
      <c r="E23" s="1"/>
    </row>
    <row r="24" spans="1:5" ht="18.75">
      <c r="A24" s="3"/>
      <c r="B24" s="6" t="s">
        <v>22</v>
      </c>
      <c r="C24" s="6">
        <f>SUM(C6:C23)</f>
        <v>53957.18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3358.8</f>
        <v>3358.8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65</v>
      </c>
      <c r="C9" s="4">
        <f>1243</f>
        <v>1243</v>
      </c>
      <c r="D9" s="1"/>
      <c r="E9" s="1"/>
    </row>
    <row r="10" spans="1:5" ht="37.5">
      <c r="A10" s="3">
        <v>5</v>
      </c>
      <c r="B10" s="5" t="s">
        <v>8</v>
      </c>
      <c r="C10" s="4">
        <f>572</f>
        <v>572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2545</f>
        <v>2545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2151</f>
        <v>2151</v>
      </c>
      <c r="D13" s="1"/>
      <c r="E13" s="1"/>
    </row>
    <row r="14" spans="1:5" ht="33" customHeight="1">
      <c r="A14" s="3">
        <v>9</v>
      </c>
      <c r="B14" s="5" t="s">
        <v>13</v>
      </c>
      <c r="C14" s="4">
        <f>7132</f>
        <v>7132</v>
      </c>
      <c r="D14" s="1"/>
      <c r="E14" s="1"/>
    </row>
    <row r="15" spans="1:5" ht="18.75">
      <c r="A15" s="3">
        <v>10</v>
      </c>
      <c r="B15" s="5" t="s">
        <v>14</v>
      </c>
      <c r="C15" s="4">
        <f>5918.24</f>
        <v>5918.24</v>
      </c>
      <c r="D15" s="1"/>
      <c r="E15" s="1"/>
    </row>
    <row r="16" spans="1:5" ht="18.75">
      <c r="A16" s="3">
        <v>11</v>
      </c>
      <c r="B16" s="5" t="s">
        <v>15</v>
      </c>
      <c r="C16" s="4">
        <f>30415</f>
        <v>30415</v>
      </c>
      <c r="D16" s="1"/>
      <c r="E16" s="1"/>
    </row>
    <row r="17" spans="1:5" ht="37.5">
      <c r="A17" s="3">
        <v>12</v>
      </c>
      <c r="B17" s="5" t="s">
        <v>16</v>
      </c>
      <c r="C17" s="4">
        <f>9881.36</f>
        <v>9881.36</v>
      </c>
      <c r="D17" s="1"/>
      <c r="E17" s="1"/>
    </row>
    <row r="18" spans="1:5" ht="18.75">
      <c r="A18" s="3">
        <v>13</v>
      </c>
      <c r="B18" s="5" t="s">
        <v>17</v>
      </c>
      <c r="C18" s="4">
        <f>10216.77</f>
        <v>10216.77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24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19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20</v>
      </c>
      <c r="C22" s="4">
        <f>84647</f>
        <v>84647</v>
      </c>
      <c r="D22" s="1"/>
      <c r="E22" s="1"/>
    </row>
    <row r="23" spans="1:5" ht="37.5">
      <c r="A23" s="3">
        <v>18</v>
      </c>
      <c r="B23" s="5" t="s">
        <v>21</v>
      </c>
      <c r="C23" s="4">
        <f>10508</f>
        <v>10508</v>
      </c>
      <c r="D23" s="1"/>
      <c r="E23" s="1"/>
    </row>
    <row r="24" spans="1:5" ht="18.75">
      <c r="A24" s="3"/>
      <c r="B24" s="6" t="s">
        <v>22</v>
      </c>
      <c r="C24" s="6">
        <f>SUM(C6:C23)</f>
        <v>189625.13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61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3583.94</f>
        <v>3583.94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67</v>
      </c>
      <c r="C9" s="4">
        <f>3955</f>
        <v>3955</v>
      </c>
      <c r="D9" s="1"/>
      <c r="E9" s="1"/>
    </row>
    <row r="10" spans="1:5" ht="37.5">
      <c r="A10" s="3">
        <v>5</v>
      </c>
      <c r="B10" s="5" t="s">
        <v>8</v>
      </c>
      <c r="C10" s="4">
        <f>613.6</f>
        <v>613.6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3085</f>
        <v>3085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1647</f>
        <v>1647</v>
      </c>
      <c r="D13" s="1"/>
      <c r="E13" s="1"/>
    </row>
    <row r="14" spans="1:5" ht="33" customHeight="1">
      <c r="A14" s="3">
        <v>9</v>
      </c>
      <c r="B14" s="5" t="s">
        <v>13</v>
      </c>
      <c r="C14" s="4">
        <f>560</f>
        <v>560</v>
      </c>
      <c r="D14" s="1"/>
      <c r="E14" s="1"/>
    </row>
    <row r="15" spans="1:5" ht="18.75">
      <c r="A15" s="3">
        <v>10</v>
      </c>
      <c r="B15" s="5" t="s">
        <v>14</v>
      </c>
      <c r="C15" s="4">
        <f>5058.51</f>
        <v>5058.51</v>
      </c>
      <c r="D15" s="1"/>
      <c r="E15" s="1"/>
    </row>
    <row r="16" spans="1:5" ht="18.75">
      <c r="A16" s="3">
        <v>11</v>
      </c>
      <c r="B16" s="5" t="s">
        <v>15</v>
      </c>
      <c r="C16" s="4">
        <f>32862</f>
        <v>32862</v>
      </c>
      <c r="D16" s="1"/>
      <c r="E16" s="1"/>
    </row>
    <row r="17" spans="1:5" ht="37.5">
      <c r="A17" s="3">
        <v>12</v>
      </c>
      <c r="B17" s="5" t="s">
        <v>16</v>
      </c>
      <c r="C17" s="4">
        <f>9881.36</f>
        <v>9881.36</v>
      </c>
      <c r="D17" s="1"/>
      <c r="E17" s="1"/>
    </row>
    <row r="18" spans="1:5" ht="18.75">
      <c r="A18" s="3">
        <v>13</v>
      </c>
      <c r="B18" s="5" t="s">
        <v>17</v>
      </c>
      <c r="C18" s="4">
        <f>10216.77</f>
        <v>10216.77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24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19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20</v>
      </c>
      <c r="C22" s="4">
        <f>91455</f>
        <v>91455</v>
      </c>
      <c r="D22" s="1"/>
      <c r="E22" s="1"/>
    </row>
    <row r="23" spans="1:5" ht="37.5">
      <c r="A23" s="3">
        <v>18</v>
      </c>
      <c r="B23" s="5" t="s">
        <v>21</v>
      </c>
      <c r="C23" s="4">
        <f>11353</f>
        <v>11353</v>
      </c>
      <c r="D23" s="1"/>
      <c r="E23" s="1"/>
    </row>
    <row r="24" spans="1:5" ht="18.75">
      <c r="A24" s="3"/>
      <c r="B24" s="6" t="s">
        <v>22</v>
      </c>
      <c r="C24" s="6">
        <f>SUM(C6:C23)</f>
        <v>198160.94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A6" sqref="A6:A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1201.78</f>
        <v>1201.78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426.4</f>
        <v>426.4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178</f>
        <v>178</v>
      </c>
      <c r="D14" s="1"/>
      <c r="E14" s="1"/>
    </row>
    <row r="15" spans="1:5" ht="18.75">
      <c r="A15" s="3">
        <v>10</v>
      </c>
      <c r="B15" s="5" t="s">
        <v>14</v>
      </c>
      <c r="C15" s="4">
        <f>162.33</f>
        <v>162.33</v>
      </c>
      <c r="D15" s="1"/>
      <c r="E15" s="1"/>
    </row>
    <row r="16" spans="1:5" ht="18.75">
      <c r="A16" s="3">
        <v>11</v>
      </c>
      <c r="B16" s="5" t="s">
        <v>15</v>
      </c>
      <c r="C16" s="4">
        <f>13519</f>
        <v>13519</v>
      </c>
      <c r="D16" s="1"/>
      <c r="E16" s="1"/>
    </row>
    <row r="17" spans="1:5" ht="37.5">
      <c r="A17" s="3">
        <v>12</v>
      </c>
      <c r="B17" s="5" t="s">
        <v>16</v>
      </c>
      <c r="C17" s="4">
        <f>4940.6</f>
        <v>4940.6</v>
      </c>
      <c r="D17" s="1"/>
      <c r="E17" s="1"/>
    </row>
    <row r="18" spans="1:5" ht="37.5">
      <c r="A18" s="3">
        <v>13</v>
      </c>
      <c r="B18" s="5" t="s">
        <v>55</v>
      </c>
      <c r="C18" s="4">
        <f>14718.45</f>
        <v>14718.45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24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37625</f>
        <v>37625</v>
      </c>
      <c r="D23" s="1"/>
      <c r="E23" s="1"/>
    </row>
    <row r="24" spans="1:5" ht="37.5">
      <c r="A24" s="3">
        <v>19</v>
      </c>
      <c r="B24" s="5" t="s">
        <v>21</v>
      </c>
      <c r="C24" s="4">
        <f>4671</f>
        <v>4671</v>
      </c>
      <c r="D24" s="1"/>
      <c r="E24" s="1"/>
    </row>
    <row r="25" spans="1:5" ht="18.75">
      <c r="A25" s="3"/>
      <c r="B25" s="6" t="s">
        <v>22</v>
      </c>
      <c r="C25" s="6">
        <f>SUM(C6:C24)</f>
        <v>99681.59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1">
      <selection activeCell="H21" sqref="H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2802.56</f>
        <v>2802.56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4982</f>
        <v>4982</v>
      </c>
      <c r="D13" s="1"/>
      <c r="E13" s="1"/>
    </row>
    <row r="14" spans="1:5" ht="33" customHeight="1">
      <c r="A14" s="3">
        <v>9</v>
      </c>
      <c r="B14" s="5" t="s">
        <v>13</v>
      </c>
      <c r="C14" s="4">
        <f>648</f>
        <v>648</v>
      </c>
      <c r="D14" s="1"/>
      <c r="E14" s="1"/>
    </row>
    <row r="15" spans="1:5" ht="18.75">
      <c r="A15" s="3">
        <v>10</v>
      </c>
      <c r="B15" s="5" t="s">
        <v>14</v>
      </c>
      <c r="C15" s="4">
        <f>14882.36</f>
        <v>14882.36</v>
      </c>
      <c r="D15" s="1"/>
      <c r="E15" s="1"/>
    </row>
    <row r="16" spans="1:5" ht="18.75">
      <c r="A16" s="3">
        <v>11</v>
      </c>
      <c r="B16" s="5" t="s">
        <v>15</v>
      </c>
      <c r="C16" s="4">
        <f>24247</f>
        <v>24247</v>
      </c>
      <c r="D16" s="1"/>
      <c r="E16" s="1"/>
    </row>
    <row r="17" spans="1:5" ht="37.5">
      <c r="A17" s="3">
        <v>12</v>
      </c>
      <c r="B17" s="5" t="s">
        <v>16</v>
      </c>
      <c r="C17" s="4">
        <f>9246.28</f>
        <v>9246.28</v>
      </c>
      <c r="D17" s="1"/>
      <c r="E17" s="1"/>
    </row>
    <row r="18" spans="1:5" ht="18.75">
      <c r="A18" s="3">
        <v>13</v>
      </c>
      <c r="B18" s="5" t="s">
        <v>59</v>
      </c>
      <c r="C18" s="4">
        <f>6416</f>
        <v>6416</v>
      </c>
      <c r="D18" s="1"/>
      <c r="E18" s="1"/>
    </row>
    <row r="19" spans="1:5" ht="18.75">
      <c r="A19" s="3">
        <v>14</v>
      </c>
      <c r="B19" s="5" t="s">
        <v>17</v>
      </c>
      <c r="C19" s="4">
        <f>10216.77</f>
        <v>10216.77</v>
      </c>
      <c r="D19" s="1"/>
      <c r="E19" s="1"/>
    </row>
    <row r="20" spans="1:5" ht="18.75">
      <c r="A20" s="3">
        <v>15</v>
      </c>
      <c r="B20" s="5" t="s">
        <v>18</v>
      </c>
      <c r="C20" s="4">
        <f>5338.86</f>
        <v>5338.86</v>
      </c>
      <c r="D20" s="1"/>
      <c r="E20" s="1"/>
    </row>
    <row r="21" spans="1:5" ht="18.75">
      <c r="A21" s="3">
        <v>16</v>
      </c>
      <c r="B21" s="5" t="s">
        <v>24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19</v>
      </c>
      <c r="C22" s="4">
        <f>4004.15</f>
        <v>4004.15</v>
      </c>
      <c r="D22" s="1"/>
      <c r="E22" s="1"/>
    </row>
    <row r="23" spans="1:5" ht="18.75">
      <c r="A23" s="3">
        <v>18</v>
      </c>
      <c r="B23" s="5" t="s">
        <v>20</v>
      </c>
      <c r="C23" s="4">
        <f>67480</f>
        <v>67480</v>
      </c>
      <c r="D23" s="1"/>
      <c r="E23" s="1"/>
    </row>
    <row r="24" spans="1:5" ht="37.5">
      <c r="A24" s="3">
        <v>19</v>
      </c>
      <c r="B24" s="5" t="s">
        <v>21</v>
      </c>
      <c r="C24" s="4">
        <f>8377</f>
        <v>8377</v>
      </c>
      <c r="D24" s="1"/>
      <c r="E24" s="1"/>
    </row>
    <row r="25" spans="1:5" ht="18.75">
      <c r="A25" s="3"/>
      <c r="B25" s="6" t="s">
        <v>22</v>
      </c>
      <c r="C25" s="6">
        <f>SUM(C6:C24)</f>
        <v>170884.72999999998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3601.37</f>
        <v>3601.37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32</v>
      </c>
      <c r="C9" s="4">
        <f>1469</f>
        <v>1469</v>
      </c>
      <c r="D9" s="1"/>
      <c r="E9" s="1"/>
    </row>
    <row r="10" spans="1:5" ht="37.5">
      <c r="A10" s="3">
        <v>5</v>
      </c>
      <c r="B10" s="5" t="s">
        <v>8</v>
      </c>
      <c r="C10" s="4">
        <f>572</f>
        <v>572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3038</f>
        <v>3038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380</f>
        <v>380</v>
      </c>
      <c r="D13" s="1"/>
      <c r="E13" s="1"/>
    </row>
    <row r="14" spans="1:5" ht="33" customHeight="1">
      <c r="A14" s="3">
        <v>9</v>
      </c>
      <c r="B14" s="5" t="s">
        <v>13</v>
      </c>
      <c r="C14" s="4">
        <f>1604</f>
        <v>1604</v>
      </c>
      <c r="D14" s="1"/>
      <c r="E14" s="1"/>
    </row>
    <row r="15" spans="1:5" ht="18.75">
      <c r="A15" s="3">
        <v>10</v>
      </c>
      <c r="B15" s="5" t="s">
        <v>14</v>
      </c>
      <c r="C15" s="4">
        <f>4182.71</f>
        <v>4182.71</v>
      </c>
      <c r="D15" s="1"/>
      <c r="E15" s="1"/>
    </row>
    <row r="16" spans="1:5" ht="18.75">
      <c r="A16" s="3">
        <v>11</v>
      </c>
      <c r="B16" s="5" t="s">
        <v>15</v>
      </c>
      <c r="C16" s="4">
        <f>30579</f>
        <v>30579</v>
      </c>
      <c r="D16" s="1"/>
      <c r="E16" s="1"/>
    </row>
    <row r="17" spans="1:5" ht="37.5">
      <c r="A17" s="3">
        <v>12</v>
      </c>
      <c r="B17" s="5" t="s">
        <v>16</v>
      </c>
      <c r="C17" s="4">
        <f>9881.36</f>
        <v>9881.36</v>
      </c>
      <c r="D17" s="1"/>
      <c r="E17" s="1"/>
    </row>
    <row r="18" spans="1:5" ht="18.75">
      <c r="A18" s="3">
        <v>13</v>
      </c>
      <c r="B18" s="5" t="s">
        <v>17</v>
      </c>
      <c r="C18" s="4">
        <f>10216.77</f>
        <v>10216.77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24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19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20</v>
      </c>
      <c r="C22" s="4">
        <f>85102</f>
        <v>85102</v>
      </c>
      <c r="D22" s="1"/>
      <c r="E22" s="1"/>
    </row>
    <row r="23" spans="1:5" ht="37.5">
      <c r="A23" s="3">
        <v>18</v>
      </c>
      <c r="B23" s="5" t="s">
        <v>21</v>
      </c>
      <c r="C23" s="4">
        <f>10564</f>
        <v>10564</v>
      </c>
      <c r="D23" s="1"/>
      <c r="E23" s="1"/>
    </row>
    <row r="24" spans="1:5" ht="18.75">
      <c r="A24" s="3"/>
      <c r="B24" s="6" t="s">
        <v>22</v>
      </c>
      <c r="C24" s="6">
        <f>SUM(C6:C23)</f>
        <v>182227.16999999998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7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3600.32</f>
        <v>3600.32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35</v>
      </c>
      <c r="C9" s="4">
        <f>1695</f>
        <v>1695</v>
      </c>
      <c r="D9" s="1"/>
      <c r="E9" s="1"/>
    </row>
    <row r="10" spans="1:5" ht="37.5">
      <c r="A10" s="3">
        <v>5</v>
      </c>
      <c r="B10" s="5" t="s">
        <v>8</v>
      </c>
      <c r="C10" s="4">
        <f>572</f>
        <v>572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3038</f>
        <v>3038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387</f>
        <v>387</v>
      </c>
      <c r="D14" s="1"/>
      <c r="E14" s="1"/>
    </row>
    <row r="15" spans="1:5" ht="18.75">
      <c r="A15" s="3">
        <v>10</v>
      </c>
      <c r="B15" s="5" t="s">
        <v>14</v>
      </c>
      <c r="C15" s="4">
        <f>211.73</f>
        <v>211.73</v>
      </c>
      <c r="D15" s="1"/>
      <c r="E15" s="1"/>
    </row>
    <row r="16" spans="1:5" ht="18.75">
      <c r="A16" s="3">
        <v>11</v>
      </c>
      <c r="B16" s="5" t="s">
        <v>15</v>
      </c>
      <c r="C16" s="4">
        <f>30918</f>
        <v>30918</v>
      </c>
      <c r="D16" s="1"/>
      <c r="E16" s="1"/>
    </row>
    <row r="17" spans="1:5" ht="37.5">
      <c r="A17" s="3">
        <v>12</v>
      </c>
      <c r="B17" s="5" t="s">
        <v>16</v>
      </c>
      <c r="C17" s="4">
        <f>9881.36</f>
        <v>9881.36</v>
      </c>
      <c r="D17" s="1"/>
      <c r="E17" s="1"/>
    </row>
    <row r="18" spans="1:5" ht="37.5">
      <c r="A18" s="3">
        <v>13</v>
      </c>
      <c r="B18" s="5" t="s">
        <v>34</v>
      </c>
      <c r="C18" s="4">
        <f>14718.45</f>
        <v>14718.45</v>
      </c>
      <c r="D18" s="1"/>
      <c r="E18" s="1"/>
    </row>
    <row r="19" spans="1:5" ht="18.75">
      <c r="A19" s="3">
        <v>14</v>
      </c>
      <c r="B19" s="5" t="s">
        <v>17</v>
      </c>
      <c r="C19" s="4">
        <f>10216.77</f>
        <v>10216.77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24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86047</f>
        <v>86047</v>
      </c>
      <c r="D23" s="1"/>
      <c r="E23" s="1"/>
    </row>
    <row r="24" spans="1:5" ht="37.5">
      <c r="A24" s="3">
        <v>19</v>
      </c>
      <c r="B24" s="5" t="s">
        <v>21</v>
      </c>
      <c r="C24" s="4">
        <f>10682</f>
        <v>10682</v>
      </c>
      <c r="D24" s="1"/>
      <c r="E24" s="1"/>
    </row>
    <row r="25" spans="1:5" ht="18.75">
      <c r="A25" s="3"/>
      <c r="B25" s="6" t="s">
        <v>22</v>
      </c>
      <c r="C25" s="6">
        <f>SUM(C6:C24)</f>
        <v>187665.71999999997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3452.07</f>
        <v>3452.07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37</v>
      </c>
      <c r="C9" s="4">
        <f>2260</f>
        <v>2260</v>
      </c>
      <c r="D9" s="1"/>
      <c r="E9" s="1"/>
    </row>
    <row r="10" spans="1:5" ht="37.5">
      <c r="A10" s="3">
        <v>5</v>
      </c>
      <c r="B10" s="5" t="s">
        <v>8</v>
      </c>
      <c r="C10" s="4">
        <f>572</f>
        <v>572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3054</f>
        <v>3054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1032</f>
        <v>1032</v>
      </c>
      <c r="D13" s="1"/>
      <c r="E13" s="1"/>
    </row>
    <row r="14" spans="1:5" ht="33" customHeight="1">
      <c r="A14" s="3">
        <v>9</v>
      </c>
      <c r="B14" s="5" t="s">
        <v>13</v>
      </c>
      <c r="C14" s="4">
        <f>1973</f>
        <v>1973</v>
      </c>
      <c r="D14" s="1"/>
      <c r="E14" s="1"/>
    </row>
    <row r="15" spans="1:5" ht="18.75">
      <c r="A15" s="3">
        <v>10</v>
      </c>
      <c r="B15" s="5" t="s">
        <v>14</v>
      </c>
      <c r="C15" s="4">
        <f>7356.67</f>
        <v>7356.67</v>
      </c>
      <c r="D15" s="1"/>
      <c r="E15" s="1"/>
    </row>
    <row r="16" spans="1:5" ht="18.75">
      <c r="A16" s="3">
        <v>11</v>
      </c>
      <c r="B16" s="5" t="s">
        <v>15</v>
      </c>
      <c r="C16" s="4">
        <f>30277</f>
        <v>30277</v>
      </c>
      <c r="D16" s="1"/>
      <c r="E16" s="1"/>
    </row>
    <row r="17" spans="1:5" ht="37.5">
      <c r="A17" s="3">
        <v>12</v>
      </c>
      <c r="B17" s="5" t="s">
        <v>16</v>
      </c>
      <c r="C17" s="4">
        <f>9881.36</f>
        <v>9881.36</v>
      </c>
      <c r="D17" s="1"/>
      <c r="E17" s="1"/>
    </row>
    <row r="18" spans="1:5" ht="18.75">
      <c r="A18" s="3">
        <v>13</v>
      </c>
      <c r="B18" s="5" t="s">
        <v>17</v>
      </c>
      <c r="C18" s="4">
        <f>10216.77</f>
        <v>10216.77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24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19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20</v>
      </c>
      <c r="C22" s="4">
        <f>84263</f>
        <v>84263</v>
      </c>
      <c r="D22" s="1"/>
      <c r="E22" s="1"/>
    </row>
    <row r="23" spans="1:5" ht="37.5">
      <c r="A23" s="3">
        <v>18</v>
      </c>
      <c r="B23" s="5" t="s">
        <v>21</v>
      </c>
      <c r="C23" s="4">
        <f>10460</f>
        <v>10460</v>
      </c>
      <c r="D23" s="1"/>
      <c r="E23" s="1"/>
    </row>
    <row r="24" spans="1:5" ht="18.75">
      <c r="A24" s="3"/>
      <c r="B24" s="6" t="s">
        <v>22</v>
      </c>
      <c r="C24" s="6">
        <f>SUM(C6:C23)</f>
        <v>185834.83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3520.74</f>
        <v>3520.74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39</v>
      </c>
      <c r="C9" s="4">
        <f>3729</f>
        <v>3729</v>
      </c>
      <c r="D9" s="1"/>
      <c r="E9" s="1"/>
    </row>
    <row r="10" spans="1:5" ht="37.5">
      <c r="A10" s="3">
        <v>5</v>
      </c>
      <c r="B10" s="5" t="s">
        <v>8</v>
      </c>
      <c r="C10" s="4">
        <f>572</f>
        <v>572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3499</f>
        <v>3499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52</f>
        <v>52</v>
      </c>
      <c r="D13" s="1"/>
      <c r="E13" s="1"/>
    </row>
    <row r="14" spans="1:5" ht="33" customHeight="1">
      <c r="A14" s="3">
        <v>9</v>
      </c>
      <c r="B14" s="5" t="s">
        <v>13</v>
      </c>
      <c r="C14" s="4">
        <f>36999</f>
        <v>36999</v>
      </c>
      <c r="D14" s="1"/>
      <c r="E14" s="1"/>
    </row>
    <row r="15" spans="1:5" ht="18.75">
      <c r="A15" s="3">
        <v>10</v>
      </c>
      <c r="B15" s="5" t="s">
        <v>14</v>
      </c>
      <c r="C15" s="4">
        <f>4476.5</f>
        <v>4476.5</v>
      </c>
      <c r="D15" s="1"/>
      <c r="E15" s="1"/>
    </row>
    <row r="16" spans="1:5" ht="18.75">
      <c r="A16" s="3">
        <v>11</v>
      </c>
      <c r="B16" s="5" t="s">
        <v>15</v>
      </c>
      <c r="C16" s="4">
        <f>30327</f>
        <v>30327</v>
      </c>
      <c r="D16" s="1"/>
      <c r="E16" s="1"/>
    </row>
    <row r="17" spans="1:5" ht="37.5">
      <c r="A17" s="3">
        <v>12</v>
      </c>
      <c r="B17" s="5" t="s">
        <v>16</v>
      </c>
      <c r="C17" s="4">
        <f>9881.36</f>
        <v>9881.36</v>
      </c>
      <c r="D17" s="1"/>
      <c r="E17" s="1"/>
    </row>
    <row r="18" spans="1:5" ht="37.5">
      <c r="A18" s="3">
        <v>13</v>
      </c>
      <c r="B18" s="5" t="s">
        <v>34</v>
      </c>
      <c r="C18" s="4">
        <f>14718.45</f>
        <v>14718.45</v>
      </c>
      <c r="D18" s="1"/>
      <c r="E18" s="1"/>
    </row>
    <row r="19" spans="1:5" ht="18.75">
      <c r="A19" s="3">
        <v>14</v>
      </c>
      <c r="B19" s="5" t="s">
        <v>17</v>
      </c>
      <c r="C19" s="4">
        <f>10216.77</f>
        <v>10216.77</v>
      </c>
      <c r="D19" s="1"/>
      <c r="E19" s="1"/>
    </row>
    <row r="20" spans="1:5" ht="18.75">
      <c r="A20" s="3">
        <v>15</v>
      </c>
      <c r="B20" s="5" t="s">
        <v>18</v>
      </c>
      <c r="C20" s="4">
        <f>5338.86</f>
        <v>5338.86</v>
      </c>
      <c r="D20" s="1"/>
      <c r="E20" s="1"/>
    </row>
    <row r="21" spans="1:5" ht="18.75">
      <c r="A21" s="3">
        <v>16</v>
      </c>
      <c r="B21" s="5" t="s">
        <v>24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19</v>
      </c>
      <c r="C22" s="4">
        <f>4004.15</f>
        <v>4004.15</v>
      </c>
      <c r="D22" s="1"/>
      <c r="E22" s="1"/>
    </row>
    <row r="23" spans="1:5" ht="18.75">
      <c r="A23" s="3">
        <v>18</v>
      </c>
      <c r="B23" s="5" t="s">
        <v>20</v>
      </c>
      <c r="C23" s="4">
        <f>84403</f>
        <v>84403</v>
      </c>
      <c r="D23" s="1"/>
      <c r="E23" s="1"/>
    </row>
    <row r="24" spans="1:5" ht="37.5">
      <c r="A24" s="3">
        <v>19</v>
      </c>
      <c r="B24" s="5" t="s">
        <v>21</v>
      </c>
      <c r="C24" s="4">
        <f>10478</f>
        <v>10478</v>
      </c>
      <c r="D24" s="1"/>
      <c r="E24" s="1"/>
    </row>
    <row r="25" spans="1:5" ht="18.75">
      <c r="A25" s="3"/>
      <c r="B25" s="6" t="s">
        <v>22</v>
      </c>
      <c r="C25" s="6">
        <f>SUM(C6:C24)</f>
        <v>233909.78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7" sqref="G7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3587.31</f>
        <v>3587.31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41</v>
      </c>
      <c r="C9" s="4">
        <f>339</f>
        <v>339</v>
      </c>
      <c r="D9" s="1"/>
      <c r="E9" s="1"/>
    </row>
    <row r="10" spans="1:5" ht="37.5">
      <c r="A10" s="3">
        <v>5</v>
      </c>
      <c r="B10" s="5" t="s">
        <v>8</v>
      </c>
      <c r="C10" s="4">
        <f>572</f>
        <v>572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3578</f>
        <v>3578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2279</f>
        <v>2279</v>
      </c>
      <c r="D13" s="1"/>
      <c r="E13" s="1"/>
    </row>
    <row r="14" spans="1:5" ht="33" customHeight="1">
      <c r="A14" s="3">
        <v>9</v>
      </c>
      <c r="B14" s="5" t="s">
        <v>13</v>
      </c>
      <c r="C14" s="4">
        <f>288</f>
        <v>288</v>
      </c>
      <c r="D14" s="1"/>
      <c r="E14" s="1"/>
    </row>
    <row r="15" spans="1:5" ht="18.75">
      <c r="A15" s="3">
        <v>10</v>
      </c>
      <c r="B15" s="5" t="s">
        <v>14</v>
      </c>
      <c r="C15" s="4">
        <f>4956.63</f>
        <v>4956.63</v>
      </c>
      <c r="D15" s="1"/>
      <c r="E15" s="1"/>
    </row>
    <row r="16" spans="1:5" ht="18.75">
      <c r="A16" s="3">
        <v>11</v>
      </c>
      <c r="B16" s="5" t="s">
        <v>15</v>
      </c>
      <c r="C16" s="4">
        <f>30415</f>
        <v>30415</v>
      </c>
      <c r="D16" s="1"/>
      <c r="E16" s="1"/>
    </row>
    <row r="17" spans="1:5" ht="37.5">
      <c r="A17" s="3">
        <v>12</v>
      </c>
      <c r="B17" s="5" t="s">
        <v>16</v>
      </c>
      <c r="C17" s="4">
        <f>9881.36</f>
        <v>9881.36</v>
      </c>
      <c r="D17" s="1"/>
      <c r="E17" s="1"/>
    </row>
    <row r="18" spans="1:5" ht="18.75">
      <c r="A18" s="3">
        <v>13</v>
      </c>
      <c r="B18" s="5" t="s">
        <v>17</v>
      </c>
      <c r="C18" s="4">
        <f>10216.77</f>
        <v>10216.77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24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19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20</v>
      </c>
      <c r="C22" s="4">
        <f>84730</f>
        <v>84730</v>
      </c>
      <c r="D22" s="1"/>
      <c r="E22" s="1"/>
    </row>
    <row r="23" spans="1:5" ht="37.5">
      <c r="A23" s="3">
        <v>18</v>
      </c>
      <c r="B23" s="5" t="s">
        <v>21</v>
      </c>
      <c r="C23" s="4">
        <f>10518</f>
        <v>10518</v>
      </c>
      <c r="D23" s="1"/>
      <c r="E23" s="1"/>
    </row>
    <row r="24" spans="1:5" ht="18.75">
      <c r="A24" s="3"/>
      <c r="B24" s="6" t="s">
        <v>22</v>
      </c>
      <c r="C24" s="6">
        <f>SUM(C6:C23)</f>
        <v>182398.03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 t="s">
        <v>10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43</v>
      </c>
      <c r="C9" s="4">
        <f>226</f>
        <v>226</v>
      </c>
      <c r="D9" s="1"/>
      <c r="E9" s="1"/>
    </row>
    <row r="10" spans="1:5" ht="37.5">
      <c r="A10" s="3">
        <v>5</v>
      </c>
      <c r="B10" s="5" t="s">
        <v>8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4612</f>
        <v>4612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933</f>
        <v>933</v>
      </c>
      <c r="D13" s="1"/>
      <c r="E13" s="1"/>
    </row>
    <row r="14" spans="1:5" ht="33" customHeight="1">
      <c r="A14" s="3">
        <v>9</v>
      </c>
      <c r="B14" s="5" t="s">
        <v>13</v>
      </c>
      <c r="C14" s="4">
        <f>2557</f>
        <v>2557</v>
      </c>
      <c r="D14" s="1"/>
      <c r="E14" s="1"/>
    </row>
    <row r="15" spans="1:5" ht="18.75">
      <c r="A15" s="3">
        <v>10</v>
      </c>
      <c r="B15" s="5" t="s">
        <v>14</v>
      </c>
      <c r="C15" s="4">
        <f>613.28</f>
        <v>613.28</v>
      </c>
      <c r="D15" s="1"/>
      <c r="E15" s="1"/>
    </row>
    <row r="16" spans="1:5" ht="18.75">
      <c r="A16" s="3">
        <v>11</v>
      </c>
      <c r="B16" s="5" t="s">
        <v>15</v>
      </c>
      <c r="C16" s="4">
        <f>23063</f>
        <v>23063</v>
      </c>
      <c r="D16" s="1"/>
      <c r="E16" s="1"/>
    </row>
    <row r="17" spans="1:5" ht="37.5">
      <c r="A17" s="3">
        <v>12</v>
      </c>
      <c r="B17" s="5" t="s">
        <v>16</v>
      </c>
      <c r="C17" s="4">
        <f>13182.67</f>
        <v>13182.67</v>
      </c>
      <c r="D17" s="1"/>
      <c r="E17" s="1"/>
    </row>
    <row r="18" spans="1:5" ht="18.75">
      <c r="A18" s="3">
        <v>13</v>
      </c>
      <c r="B18" s="5" t="s">
        <v>17</v>
      </c>
      <c r="C18" s="4">
        <f>10216.77</f>
        <v>10216.77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24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19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20</v>
      </c>
      <c r="C22" s="4">
        <f>64201</f>
        <v>64201</v>
      </c>
      <c r="D22" s="1"/>
      <c r="E22" s="1"/>
    </row>
    <row r="23" spans="1:5" ht="37.5">
      <c r="A23" s="3">
        <v>18</v>
      </c>
      <c r="B23" s="5" t="s">
        <v>21</v>
      </c>
      <c r="C23" s="4">
        <f>7970</f>
        <v>7970</v>
      </c>
      <c r="D23" s="1"/>
      <c r="E23" s="1"/>
    </row>
    <row r="24" spans="1:5" ht="18.75">
      <c r="A24" s="3"/>
      <c r="B24" s="6" t="s">
        <v>22</v>
      </c>
      <c r="C24" s="6">
        <f>SUM(C6:C23)</f>
        <v>149048.47999999998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3383.61</f>
        <v>3383.61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572</f>
        <v>572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3499</f>
        <v>3499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334</f>
        <v>334</v>
      </c>
      <c r="D13" s="1"/>
      <c r="E13" s="1"/>
    </row>
    <row r="14" spans="1:5" ht="33" customHeight="1">
      <c r="A14" s="3">
        <v>9</v>
      </c>
      <c r="B14" s="5" t="s">
        <v>13</v>
      </c>
      <c r="C14" s="4">
        <f>94903</f>
        <v>94903</v>
      </c>
      <c r="D14" s="1"/>
      <c r="E14" s="1"/>
    </row>
    <row r="15" spans="1:5" ht="18.75">
      <c r="A15" s="3">
        <v>10</v>
      </c>
      <c r="B15" s="5" t="s">
        <v>14</v>
      </c>
      <c r="C15" s="4">
        <f>6762.06</f>
        <v>6762.06</v>
      </c>
      <c r="D15" s="1"/>
      <c r="E15" s="1"/>
    </row>
    <row r="16" spans="1:5" ht="18.75">
      <c r="A16" s="3">
        <v>11</v>
      </c>
      <c r="B16" s="5" t="s">
        <v>15</v>
      </c>
      <c r="C16" s="4">
        <f>29828</f>
        <v>29828</v>
      </c>
      <c r="D16" s="1"/>
      <c r="E16" s="1"/>
    </row>
    <row r="17" spans="1:5" ht="37.5">
      <c r="A17" s="3">
        <v>12</v>
      </c>
      <c r="B17" s="5" t="s">
        <v>16</v>
      </c>
      <c r="C17" s="4">
        <f>9881.36</f>
        <v>9881.36</v>
      </c>
      <c r="D17" s="1"/>
      <c r="E17" s="1"/>
    </row>
    <row r="18" spans="1:5" ht="18.75">
      <c r="A18" s="3">
        <v>13</v>
      </c>
      <c r="B18" s="5" t="s">
        <v>17</v>
      </c>
      <c r="C18" s="4">
        <f>10216.77</f>
        <v>10216.77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24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19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20</v>
      </c>
      <c r="C22" s="4">
        <f>83014</f>
        <v>83014</v>
      </c>
      <c r="D22" s="1"/>
      <c r="E22" s="1"/>
    </row>
    <row r="23" spans="1:5" ht="37.5">
      <c r="A23" s="3">
        <v>18</v>
      </c>
      <c r="B23" s="5" t="s">
        <v>21</v>
      </c>
      <c r="C23" s="4">
        <f>10305</f>
        <v>10305</v>
      </c>
      <c r="D23" s="1"/>
      <c r="E23" s="1"/>
    </row>
    <row r="24" spans="1:5" ht="18.75">
      <c r="A24" s="3"/>
      <c r="B24" s="6" t="s">
        <v>22</v>
      </c>
      <c r="C24" s="6">
        <f>SUM(C6:C23)</f>
        <v>273142.76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Пользователь3</cp:lastModifiedBy>
  <cp:lastPrinted>2012-03-20T06:32:12Z</cp:lastPrinted>
  <dcterms:modified xsi:type="dcterms:W3CDTF">2012-03-22T05:21:52Z</dcterms:modified>
  <cp:category/>
  <cp:version/>
  <cp:contentType/>
  <cp:contentStatus/>
</cp:coreProperties>
</file>